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r026767\Box\Private Cloud Operations\"/>
    </mc:Choice>
  </mc:AlternateContent>
  <xr:revisionPtr revIDLastSave="0" documentId="13_ncr:1_{DE0A7EC7-2C5F-4B32-92BE-0E70194504E7}" xr6:coauthVersionLast="47" xr6:coauthVersionMax="47" xr10:uidLastSave="{00000000-0000-0000-0000-000000000000}"/>
  <bookViews>
    <workbookView xWindow="-110" yWindow="-110" windowWidth="38620" windowHeight="21100" activeTab="1" xr2:uid="{282B3D6D-EB8B-46FF-A1FC-2231A2691BBB}"/>
  </bookViews>
  <sheets>
    <sheet name="Read Me" sheetId="3" r:id="rId1"/>
    <sheet name="ESXi portion" sheetId="1" r:id="rId2"/>
    <sheet name="VM portio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E51" i="2" s="1"/>
  <c r="D32" i="1"/>
  <c r="C43" i="2"/>
  <c r="E42" i="2"/>
  <c r="E41" i="2"/>
  <c r="F63" i="2"/>
  <c r="F62" i="2"/>
  <c r="F61" i="2"/>
  <c r="D63" i="2"/>
  <c r="D62" i="2"/>
  <c r="D61" i="2"/>
  <c r="E63" i="2"/>
  <c r="E52" i="2"/>
  <c r="C64" i="2"/>
  <c r="D31" i="1"/>
  <c r="C53" i="2"/>
  <c r="C32" i="2"/>
  <c r="D25" i="2"/>
  <c r="E25" i="2" s="1"/>
  <c r="H52" i="2" s="1"/>
  <c r="E21" i="2"/>
  <c r="G63" i="2" s="1"/>
  <c r="D36" i="1"/>
  <c r="D38" i="1" s="1"/>
  <c r="D53" i="1" s="1"/>
  <c r="C8" i="2" s="1"/>
  <c r="C12" i="2" s="1"/>
  <c r="D23" i="1"/>
  <c r="D26" i="1" s="1"/>
  <c r="D5" i="1"/>
  <c r="D8" i="1"/>
  <c r="D34" i="1" l="1"/>
  <c r="C11" i="2" s="1"/>
  <c r="C13" i="2" s="1"/>
  <c r="D25" i="1"/>
  <c r="D21" i="2"/>
  <c r="I62" i="2" s="1"/>
  <c r="C20" i="2"/>
  <c r="E62" i="2"/>
  <c r="H50" i="2"/>
  <c r="D33" i="1"/>
  <c r="D54" i="1"/>
  <c r="E54" i="1" s="1"/>
  <c r="F54" i="1" s="1"/>
  <c r="E8" i="2" s="1"/>
  <c r="D18" i="1"/>
  <c r="D20" i="1" s="1"/>
  <c r="G42" i="2"/>
  <c r="I41" i="2"/>
  <c r="I42" i="2"/>
  <c r="I52" i="2"/>
  <c r="I63" i="2"/>
  <c r="H41" i="2"/>
  <c r="H42" i="2"/>
  <c r="H51" i="2"/>
  <c r="H63" i="2"/>
  <c r="G62" i="2"/>
  <c r="H62" i="2"/>
  <c r="D64" i="2"/>
  <c r="H61" i="2"/>
  <c r="E61" i="2"/>
  <c r="G52" i="2"/>
  <c r="F53" i="1"/>
  <c r="E53" i="1"/>
  <c r="D8" i="2" s="1"/>
  <c r="E64" i="2" l="1"/>
  <c r="E50" i="2"/>
  <c r="E53" i="2" s="1"/>
  <c r="E40" i="2"/>
  <c r="E43" i="2" s="1"/>
  <c r="C21" i="2"/>
  <c r="H40" i="2"/>
  <c r="H43" i="2" s="1"/>
  <c r="H44" i="2" s="1"/>
  <c r="I51" i="2"/>
  <c r="G51" i="2"/>
  <c r="G41" i="2"/>
  <c r="D21" i="1"/>
  <c r="H64" i="2"/>
  <c r="H65" i="2" s="1"/>
  <c r="H53" i="2"/>
  <c r="H54" i="2" s="1"/>
  <c r="D51" i="1" l="1"/>
  <c r="D27" i="1"/>
  <c r="E44" i="2"/>
  <c r="E54" i="2"/>
  <c r="E65" i="2"/>
  <c r="G40" i="2"/>
  <c r="G43" i="2" s="1"/>
  <c r="G44" i="2" s="1"/>
  <c r="G50" i="2"/>
  <c r="G53" i="2" s="1"/>
  <c r="G54" i="2" s="1"/>
  <c r="I40" i="2"/>
  <c r="I43" i="2" s="1"/>
  <c r="I44" i="2" s="1"/>
  <c r="I50" i="2"/>
  <c r="I53" i="2" s="1"/>
  <c r="I54" i="2" s="1"/>
  <c r="G61" i="2"/>
  <c r="G64" i="2" s="1"/>
  <c r="G65" i="2" s="1"/>
  <c r="I61" i="2"/>
  <c r="I64" i="2" s="1"/>
  <c r="I65" i="2" s="1"/>
  <c r="C7" i="2" l="1"/>
  <c r="C9" i="2" s="1"/>
  <c r="E51" i="1"/>
  <c r="D7" i="2" s="1"/>
  <c r="D9" i="2" s="1"/>
  <c r="F51" i="1"/>
  <c r="E7" i="2" s="1"/>
  <c r="E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tc={EBD782B6-E89D-40E0-8A59-6A93168E44BC}</author>
  </authors>
  <commentList>
    <comment ref="D53" authorId="0" shapeId="0" xr:uid="{EBD782B6-E89D-40E0-8A59-6A93168E44BC}">
      <text>
        <t>[Threaded comment]
Your version of Excel allows you to read this threaded comment; however, any edits to it will get removed if the file is opened in a newer version of Excel. Learn more: https://go.microsoft.com/fwlink/?linkid=870924
Comment:
    Gold should not use Memory Tiering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tc={B92B0EC3-74D4-458A-8F15-6B9BD25C15B6}</author>
    <author>tc={2C91C686-334B-4028-956E-EB1B25CBB915}</author>
    <author>tc={2807E940-34FB-4545-BF4E-BFE7BD31A6C0}</author>
    <author>tc={E6F71ED6-B2E5-415B-B6BC-D4788EF93012}</author>
    <author>tc={3BD74BAD-9B2F-4E67-B499-DE43C8AD4514}</author>
  </authors>
  <commentList>
    <comment ref="E8" authorId="0" shapeId="0" xr:uid="{B92B0EC3-74D4-458A-8F15-6B9BD25C15B6}">
      <text>
        <t>[Threaded comment]
Your version of Excel allows you to read this threaded comment; however, any edits to it will get removed if the file is opened in a newer version of Excel. Learn more: https://go.microsoft.com/fwlink/?linkid=870924
Comment:
    If you do not use memory tiering, take the cell F52 instead</t>
      </text>
    </comment>
    <comment ref="B9" authorId="1" shapeId="0" xr:uid="{2C91C686-334B-4028-956E-EB1B25CBB915}">
      <text>
        <t>[Threaded comment]
Your version of Excel allows you to read this threaded comment; however, any edits to it will get removed if the file is opened in a newer version of Excel. Learn more: https://go.microsoft.com/fwlink/?linkid=870924
Comment:
    Ideally this is 4x, as it matches typical ratio where 1 vCPU gets 4 GB of RAM</t>
      </text>
    </comment>
    <comment ref="B13" authorId="2" shapeId="0" xr:uid="{2807E940-34FB-4545-BF4E-BFE7BD31A6C0}">
      <text>
        <t>[Threaded comment]
Your version of Excel allows you to read this threaded comment; however, any edits to it will get removed if the file is opened in a newer version of Excel. Learn more: https://go.microsoft.com/fwlink/?linkid=870924
Comment:
    Ideally this is 4x, as it matches typical ratio where 1 vCPU gets 4 GB of RAM</t>
      </text>
    </comment>
    <comment ref="B25" authorId="3" shapeId="0" xr:uid="{E6F71ED6-B2E5-415B-B6BC-D4788EF93012}">
      <text>
        <t>[Threaded comment]
Your version of Excel allows you to read this threaded comment; however, any edits to it will get removed if the file is opened in a newer version of Excel. Learn more: https://go.microsoft.com/fwlink/?linkid=870924
Comment:
    If you set CPU at 100%, there is a chance you cannot provision despite having enough capacity. The reason is VM provisioning does not consider HT and All Cores Turbo</t>
      </text>
    </comment>
    <comment ref="C25" authorId="4" shapeId="0" xr:uid="{3BD74BAD-9B2F-4E67-B499-DE43C8AD4514}">
      <text>
        <t>[Threaded comment]
Your version of Excel allows you to read this threaded comment; however, any edits to it will get removed if the file is opened in a newer version of Excel. Learn more: https://go.microsoft.com/fwlink/?linkid=870924
Comment:
    Cloud reserves 62.5% as they include HT. So Gold has to be better. Ideally this is 100% but it impact consolidation ratio, so reduce as deemed fit. I used 80% to optimized the capacity</t>
      </text>
    </comment>
  </commentList>
</comments>
</file>

<file path=xl/sharedStrings.xml><?xml version="1.0" encoding="utf-8"?>
<sst xmlns="http://schemas.openxmlformats.org/spreadsheetml/2006/main" count="166" uniqueCount="99">
  <si>
    <t>CPU Speed</t>
  </si>
  <si>
    <t>Core</t>
  </si>
  <si>
    <t>RAM</t>
  </si>
  <si>
    <t>GB RAM</t>
  </si>
  <si>
    <t>NVMe</t>
  </si>
  <si>
    <t>GHz</t>
  </si>
  <si>
    <t>Change the values in the green cells with your own</t>
  </si>
  <si>
    <t>cores</t>
  </si>
  <si>
    <t>All Core Turbo</t>
  </si>
  <si>
    <t>Capacity based on Allocation</t>
  </si>
  <si>
    <t>Total Capacity</t>
  </si>
  <si>
    <t>Thread</t>
  </si>
  <si>
    <t>threads</t>
  </si>
  <si>
    <t>GB RAM. Set this to 0 if you do not use memory tiering</t>
  </si>
  <si>
    <t>From here, we will branch out:</t>
  </si>
  <si>
    <t>CPU</t>
  </si>
  <si>
    <t>Hypervisor  Overhead</t>
  </si>
  <si>
    <t>Usable Capacity</t>
  </si>
  <si>
    <t>Memory</t>
  </si>
  <si>
    <r>
      <t xml:space="preserve">Allocation based capacity model uses thread as the unit. It does </t>
    </r>
    <r>
      <rPr>
        <sz val="11"/>
        <color rgb="FFFF0000"/>
        <rFont val="Calibri"/>
        <family val="2"/>
      </rPr>
      <t>not</t>
    </r>
    <r>
      <rPr>
        <sz val="11"/>
        <color theme="1"/>
        <rFont val="Calibri"/>
        <family val="2"/>
      </rPr>
      <t xml:space="preserve"> care about the speed (performance) of the CPU.</t>
    </r>
  </si>
  <si>
    <t>Usage based capacity model is expressed in GHz. It focuses on the CPU cycles processing capacity. It's affected by both speed and HT.</t>
  </si>
  <si>
    <t>Capacity based on Reservation</t>
  </si>
  <si>
    <t>Usable Capacity needs to consider memory tiering. Gold does not use, while Bronze does</t>
  </si>
  <si>
    <t>Class of Service</t>
  </si>
  <si>
    <t>Gold is 2x the price of Silver, and 4x the price of Bronze</t>
  </si>
  <si>
    <t>To support the pricing strategy, it needs to have consistent Price/Performance Ratio</t>
  </si>
  <si>
    <t>The "performance" part is achieved by both overcommit ratio and reservation</t>
  </si>
  <si>
    <t>Gold Class has half the overcommit ratio. The VM enjoys 2x the reservation amount of silver</t>
  </si>
  <si>
    <t>Gold</t>
  </si>
  <si>
    <t>Silver</t>
  </si>
  <si>
    <t>Bronze</t>
  </si>
  <si>
    <t>CPU Overcommit Ratio</t>
  </si>
  <si>
    <t>vCPU Available</t>
  </si>
  <si>
    <t>Memory Overcommit Ratio</t>
  </si>
  <si>
    <t>Summary of ESXi Usable Capacity</t>
  </si>
  <si>
    <t>Allocation Mode</t>
  </si>
  <si>
    <t>Reservation Model</t>
  </si>
  <si>
    <t>CPU Usable Capacity</t>
  </si>
  <si>
    <t>Memory Usable Capacity</t>
  </si>
  <si>
    <t>Average VM Size</t>
  </si>
  <si>
    <t>As this is just at the planning stage, it's better to use 1 size for each class.</t>
  </si>
  <si>
    <t>We keep the ratio between Gold, Silver and Bronze consistent.</t>
  </si>
  <si>
    <t>Memory uses memory tiering for non Gold. To be conservative, we only apply for allocation, not reservation</t>
  </si>
  <si>
    <t>Consumption Scenario 1: Mostly Gold VM</t>
  </si>
  <si>
    <t>No of VM</t>
  </si>
  <si>
    <t>Allocation Model</t>
  </si>
  <si>
    <t>Existing Data</t>
  </si>
  <si>
    <t>Gold Class VM</t>
  </si>
  <si>
    <t>Silver Class VM</t>
  </si>
  <si>
    <t>Bronze Class VM</t>
  </si>
  <si>
    <t>You can add Share, although that increases operational complexity</t>
  </si>
  <si>
    <t xml:space="preserve">VM Memory </t>
  </si>
  <si>
    <t>Reservation</t>
  </si>
  <si>
    <t>Allocation</t>
  </si>
  <si>
    <t xml:space="preserve">VM CPU </t>
  </si>
  <si>
    <t>Total</t>
  </si>
  <si>
    <t>Capacity Used</t>
  </si>
  <si>
    <t>Just for ease of understanding the formula, we copy the data on this sheet</t>
  </si>
  <si>
    <t>threads available for VM. This is the amount we can overcommit</t>
  </si>
  <si>
    <t>x of base frequency. Considered as part of capacity as the cores are running at this speed</t>
  </si>
  <si>
    <t>Consumption Scenario 1: Mostly Bronze VM</t>
  </si>
  <si>
    <t>RAM:CPU Ratio</t>
  </si>
  <si>
    <t>Because the ESXi runs mixed classes, which Usable Capacity do we use? This is tricky</t>
  </si>
  <si>
    <t>Reservation is set high as that's customers expectation. CPU is set lower than memory as there is relatively less capacity available</t>
  </si>
  <si>
    <t>Modify the green cells to suit your scenario</t>
  </si>
  <si>
    <t>Do not modify. They are formula</t>
  </si>
  <si>
    <t>Which cells can you modify?</t>
  </si>
  <si>
    <t>The sheets</t>
  </si>
  <si>
    <t>ESXi portion</t>
  </si>
  <si>
    <t>VM portion</t>
  </si>
  <si>
    <t>This covers the total capacity. Since the Usable Capacity is a function of the Overcommit Ratio, this is covered here too</t>
  </si>
  <si>
    <t>Multiplier</t>
  </si>
  <si>
    <t>Memory Available without Tiering</t>
  </si>
  <si>
    <t>Memory Available with Tiering</t>
  </si>
  <si>
    <t>Consumption Scenario 1: Mostly Silver VM</t>
  </si>
  <si>
    <t>CPU Multiplier</t>
  </si>
  <si>
    <t>RAM Multiplier</t>
  </si>
  <si>
    <t>The ratio among the class of services matches the overcommit</t>
  </si>
  <si>
    <t>The size is a standard size. 4 GB per vCPU</t>
  </si>
  <si>
    <t>This covers the consumption.</t>
  </si>
  <si>
    <t>It has 3 scenarios, one for each class of services</t>
  </si>
  <si>
    <t>Each scenario has mixed workload as that's most common deployment</t>
  </si>
  <si>
    <t>Goal</t>
  </si>
  <si>
    <t>How many VMs can I fit while balancing cost and performance?</t>
  </si>
  <si>
    <t>Aim to maximise usage of capacity. Stop when any of the cells under Capacity Used hit 100%</t>
  </si>
  <si>
    <t>Reservation impacts DRS and Resource Pools as it makes the "chunk" bigger. While it's necessary in a spreadsheet, avoid using in actual production.</t>
  </si>
  <si>
    <t>See Allocation Model</t>
  </si>
  <si>
    <t>HT gives 1.25x CPU cycles, not 2.x</t>
  </si>
  <si>
    <t>Replace with the actual speed of your hardware</t>
  </si>
  <si>
    <t>vRAM available for VM. Memory Tiering is not yet included because Gold has no overcommit</t>
  </si>
  <si>
    <t>Reservation cannot exceed this number, regardless of class of services</t>
  </si>
  <si>
    <t>See CPU</t>
  </si>
  <si>
    <t>This is what we use to overcommit as we should not overcommit the hypervisor</t>
  </si>
  <si>
    <t>Overhead in %</t>
  </si>
  <si>
    <t>threads for ESXi + vSAN + NSX. NSX EDP adds 2-4 cores. vSAN File Services needs 2 vCPU as it's a VM</t>
  </si>
  <si>
    <t>CPU : RAM ratio</t>
  </si>
  <si>
    <t>Because it's higher than the 4:1 ratio of the VM configuration, we should lower the CPU Reservation</t>
  </si>
  <si>
    <t>You need to use both models during planning. Allocation is mandatory as there is no real load yet</t>
  </si>
  <si>
    <t>For CPU, the Usage metric is better as it considers HT and Speed. Also, reservation is expressed in MHz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</si>
</sst>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\ \x"/>
    <numFmt numFmtId="165" formatCode="0\ \v\C\P\U"/>
    <numFmt numFmtId="166" formatCode="0\ \G\B"/>
    <numFmt numFmtId="167" formatCode="0\ \G\H\z"/>
    <numFmt numFmtId="168" formatCode="0.0%"/>
    <numFmt numFmtId="169" formatCode="0.0\ \G\H\z"/>
    <numFmt numFmtId="170" formatCode="0.0\ \ \:\ \1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1"/>
      <color rgb="FFFF0000"/>
      <name val="Calibri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2" borderId="0" xfId="0" applyFont="1" applyFill="1"/>
    <xf numFmtId="0" fontId="4" fillId="3" borderId="0" xfId="0" applyFont="1" applyFill="1"/>
    <xf numFmtId="0" fontId="6" fillId="0" borderId="0" xfId="0" applyFont="1"/>
    <xf numFmtId="0" fontId="4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4" borderId="1" xfId="0" applyFont="1" applyFill="1" applyBorder="1"/>
    <xf numFmtId="0" fontId="4" fillId="4" borderId="2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165" fontId="4" fillId="3" borderId="5" xfId="0" applyNumberFormat="1" applyFont="1" applyFill="1" applyBorder="1"/>
    <xf numFmtId="165" fontId="4" fillId="3" borderId="0" xfId="0" applyNumberFormat="1" applyFont="1" applyFill="1"/>
    <xf numFmtId="166" fontId="4" fillId="3" borderId="0" xfId="0" applyNumberFormat="1" applyFont="1" applyFill="1"/>
    <xf numFmtId="166" fontId="4" fillId="3" borderId="5" xfId="0" applyNumberFormat="1" applyFont="1" applyFill="1" applyBorder="1"/>
    <xf numFmtId="0" fontId="4" fillId="0" borderId="5" xfId="0" applyFont="1" applyBorder="1"/>
    <xf numFmtId="0" fontId="4" fillId="0" borderId="4" xfId="0" applyFont="1" applyBorder="1" applyAlignment="1">
      <alignment horizontal="left" indent="2"/>
    </xf>
    <xf numFmtId="164" fontId="4" fillId="3" borderId="0" xfId="0" applyNumberFormat="1" applyFont="1" applyFill="1"/>
    <xf numFmtId="164" fontId="4" fillId="3" borderId="5" xfId="0" applyNumberFormat="1" applyFont="1" applyFill="1" applyBorder="1"/>
    <xf numFmtId="0" fontId="4" fillId="0" borderId="6" xfId="0" applyFont="1" applyBorder="1" applyAlignment="1">
      <alignment horizontal="left" indent="2"/>
    </xf>
    <xf numFmtId="0" fontId="3" fillId="4" borderId="1" xfId="0" applyFont="1" applyFill="1" applyBorder="1" applyAlignment="1">
      <alignment horizontal="center"/>
    </xf>
    <xf numFmtId="165" fontId="4" fillId="2" borderId="0" xfId="0" applyNumberFormat="1" applyFont="1" applyFill="1"/>
    <xf numFmtId="165" fontId="4" fillId="2" borderId="5" xfId="0" applyNumberFormat="1" applyFont="1" applyFill="1" applyBorder="1"/>
    <xf numFmtId="166" fontId="4" fillId="2" borderId="7" xfId="0" applyNumberFormat="1" applyFont="1" applyFill="1" applyBorder="1"/>
    <xf numFmtId="166" fontId="4" fillId="2" borderId="8" xfId="0" applyNumberFormat="1" applyFont="1" applyFill="1" applyBorder="1"/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167" fontId="4" fillId="3" borderId="0" xfId="0" applyNumberFormat="1" applyFont="1" applyFill="1"/>
    <xf numFmtId="0" fontId="3" fillId="4" borderId="6" xfId="0" applyFont="1" applyFill="1" applyBorder="1"/>
    <xf numFmtId="0" fontId="3" fillId="4" borderId="7" xfId="0" applyFont="1" applyFill="1" applyBorder="1"/>
    <xf numFmtId="165" fontId="3" fillId="4" borderId="7" xfId="0" applyNumberFormat="1" applyFont="1" applyFill="1" applyBorder="1"/>
    <xf numFmtId="166" fontId="3" fillId="4" borderId="7" xfId="0" applyNumberFormat="1" applyFont="1" applyFill="1" applyBorder="1"/>
    <xf numFmtId="167" fontId="3" fillId="4" borderId="7" xfId="0" applyNumberFormat="1" applyFont="1" applyFill="1" applyBorder="1"/>
    <xf numFmtId="166" fontId="3" fillId="4" borderId="8" xfId="0" applyNumberFormat="1" applyFont="1" applyFill="1" applyBorder="1"/>
    <xf numFmtId="0" fontId="4" fillId="5" borderId="9" xfId="0" applyFont="1" applyFill="1" applyBorder="1"/>
    <xf numFmtId="0" fontId="4" fillId="5" borderId="10" xfId="0" applyFont="1" applyFill="1" applyBorder="1"/>
    <xf numFmtId="9" fontId="4" fillId="5" borderId="10" xfId="1" applyFont="1" applyFill="1" applyBorder="1"/>
    <xf numFmtId="9" fontId="4" fillId="5" borderId="11" xfId="1" applyFont="1" applyFill="1" applyBorder="1"/>
    <xf numFmtId="166" fontId="4" fillId="3" borderId="7" xfId="0" applyNumberFormat="1" applyFont="1" applyFill="1" applyBorder="1"/>
    <xf numFmtId="166" fontId="4" fillId="3" borderId="8" xfId="0" applyNumberFormat="1" applyFont="1" applyFill="1" applyBorder="1"/>
    <xf numFmtId="168" fontId="4" fillId="3" borderId="0" xfId="1" applyNumberFormat="1" applyFont="1" applyFill="1" applyBorder="1"/>
    <xf numFmtId="168" fontId="4" fillId="3" borderId="5" xfId="1" applyNumberFormat="1" applyFont="1" applyFill="1" applyBorder="1"/>
    <xf numFmtId="168" fontId="4" fillId="3" borderId="7" xfId="1" applyNumberFormat="1" applyFont="1" applyFill="1" applyBorder="1"/>
    <xf numFmtId="168" fontId="4" fillId="3" borderId="8" xfId="1" applyNumberFormat="1" applyFont="1" applyFill="1" applyBorder="1"/>
    <xf numFmtId="169" fontId="4" fillId="2" borderId="0" xfId="0" applyNumberFormat="1" applyFont="1" applyFill="1"/>
    <xf numFmtId="166" fontId="4" fillId="2" borderId="0" xfId="0" applyNumberFormat="1" applyFont="1" applyFill="1"/>
    <xf numFmtId="166" fontId="4" fillId="0" borderId="0" xfId="0" applyNumberFormat="1" applyFont="1"/>
    <xf numFmtId="168" fontId="4" fillId="3" borderId="0" xfId="1" applyNumberFormat="1" applyFont="1" applyFill="1"/>
    <xf numFmtId="168" fontId="4" fillId="0" borderId="0" xfId="1" applyNumberFormat="1" applyFont="1"/>
    <xf numFmtId="167" fontId="4" fillId="3" borderId="0" xfId="0" applyNumberFormat="1" applyFont="1" applyFill="1" applyAlignment="1">
      <alignment horizontal="center"/>
    </xf>
    <xf numFmtId="167" fontId="4" fillId="3" borderId="5" xfId="0" applyNumberFormat="1" applyFont="1" applyFill="1" applyBorder="1" applyAlignment="1">
      <alignment horizontal="center"/>
    </xf>
    <xf numFmtId="166" fontId="4" fillId="3" borderId="0" xfId="0" applyNumberFormat="1" applyFont="1" applyFill="1" applyAlignment="1">
      <alignment horizontal="center"/>
    </xf>
    <xf numFmtId="166" fontId="4" fillId="3" borderId="5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/>
    </xf>
    <xf numFmtId="164" fontId="4" fillId="3" borderId="8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170" fontId="4" fillId="5" borderId="10" xfId="1" applyNumberFormat="1" applyFont="1" applyFill="1" applyBorder="1"/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70" fontId="4" fillId="3" borderId="0" xfId="1" applyNumberFormat="1" applyFont="1" applyFill="1" applyBorder="1"/>
    <xf numFmtId="0" fontId="4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16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wan Rahabok" id="{272EB144-3374-43AA-AD35-D10DF0187BDC}" userId="S::irahabok@vmware.com::156f3981-69fc-4d83-acd3-61e6ecbdd23f" providerId="AD"/>
  <person displayName="Iwan Rahabok" id="{A87F54A4-C6A5-4363-A622-20876405F04C}" userId="S::iwan.rahabok@broadcom.com::80bc9418-7c5b-46e3-8452-ab09f9a5c1f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3" dT="2025-05-03T14:17:08.09" personId="{272EB144-3374-43AA-AD35-D10DF0187BDC}" id="{EBD782B6-E89D-40E0-8A59-6A93168E44BC}">
    <text>Gold should not use Memory Tiering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8" dT="2025-05-03T14:23:18.93" personId="{272EB144-3374-43AA-AD35-D10DF0187BDC}" id="{B92B0EC3-74D4-458A-8F15-6B9BD25C15B6}">
    <text>If you do not use memory tiering, take the cell F52 instead</text>
  </threadedComment>
  <threadedComment ref="B9" dT="2025-05-03T02:27:02.32" personId="{272EB144-3374-43AA-AD35-D10DF0187BDC}" id="{2C91C686-334B-4028-956E-EB1B25CBB915}">
    <text>Ideally this is 4x, as it matches typical ratio where 1 vCPU gets 4 GB of RAM</text>
  </threadedComment>
  <threadedComment ref="B13" dT="2025-05-03T02:27:02.32" personId="{272EB144-3374-43AA-AD35-D10DF0187BDC}" id="{2807E940-34FB-4545-BF4E-BFE7BD31A6C0}">
    <text>Ideally this is 4x, as it matches typical ratio where 1 vCPU gets 4 GB of RAM</text>
  </threadedComment>
  <threadedComment ref="B25" dT="2025-05-28T15:07:43.85" personId="{272EB144-3374-43AA-AD35-D10DF0187BDC}" id="{E6F71ED6-B2E5-415B-B6BC-D4788EF93012}">
    <text>If you set CPU at 100%, there is a chance you cannot provision despite having enough capacity. The reason is VM provisioning does not consider HT and All Cores Turbo</text>
  </threadedComment>
  <threadedComment ref="C25" dT="2025-06-16T01:56:29.54" personId="{A87F54A4-C6A5-4363-A622-20876405F04C}" id="{3BD74BAD-9B2F-4E67-B499-DE43C8AD4514}">
    <text>Cloud reserves 62.5% as they include HT. So Gold has to be better. Ideally this is 100% but it impact consolidation ratio, so reduce as deemed fit. I used 80% to optimized the capacity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D31C-D9EA-4B77-904B-4779CE66833E}">
  <dimension ref="A2:D15"/>
  <sheetViews>
    <sheetView workbookViewId="0">
      <selection activeCell="B5" sqref="B5"/>
    </sheetView>
  </sheetViews>
  <sheetFormatPr defaultColWidth="8.7109375" defaultRowHeight="18.75" x14ac:dyDescent="0.3"/>
  <cols>
    <col min="1" max="1" width="4.85546875" style="4" customWidth="1"/>
    <col min="2" max="2" width="4.7109375" style="3" customWidth="1"/>
    <col min="3" max="16384" width="8.7109375" style="3"/>
  </cols>
  <sheetData>
    <row r="2" spans="1:4" x14ac:dyDescent="0.3">
      <c r="A2" s="1" t="s">
        <v>82</v>
      </c>
    </row>
    <row r="3" spans="1:4" x14ac:dyDescent="0.3">
      <c r="B3" s="3" t="s">
        <v>83</v>
      </c>
    </row>
    <row r="4" spans="1:4" x14ac:dyDescent="0.3">
      <c r="B4" s="3" t="s">
        <v>84</v>
      </c>
    </row>
    <row r="6" spans="1:4" x14ac:dyDescent="0.3">
      <c r="A6" s="1" t="s">
        <v>67</v>
      </c>
    </row>
    <row r="7" spans="1:4" x14ac:dyDescent="0.3">
      <c r="B7" s="2" t="s">
        <v>68</v>
      </c>
      <c r="D7" s="3" t="s">
        <v>70</v>
      </c>
    </row>
    <row r="8" spans="1:4" x14ac:dyDescent="0.3">
      <c r="B8" s="2" t="s">
        <v>69</v>
      </c>
      <c r="D8" s="3" t="s">
        <v>79</v>
      </c>
    </row>
    <row r="9" spans="1:4" x14ac:dyDescent="0.3">
      <c r="D9" s="3" t="s">
        <v>80</v>
      </c>
    </row>
    <row r="10" spans="1:4" x14ac:dyDescent="0.3">
      <c r="D10" s="3" t="s">
        <v>81</v>
      </c>
    </row>
    <row r="13" spans="1:4" x14ac:dyDescent="0.3">
      <c r="A13" s="1" t="s">
        <v>66</v>
      </c>
    </row>
    <row r="14" spans="1:4" x14ac:dyDescent="0.3">
      <c r="B14" s="6"/>
      <c r="C14" s="3" t="s">
        <v>65</v>
      </c>
    </row>
    <row r="15" spans="1:4" x14ac:dyDescent="0.3">
      <c r="B15" s="5"/>
      <c r="C15" s="3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562C2-10A5-4861-B311-34CC762F9488}">
  <dimension ref="A1:F54"/>
  <sheetViews>
    <sheetView tabSelected="1" workbookViewId="0">
      <selection activeCell="Q32" sqref="Q32"/>
    </sheetView>
  </sheetViews>
  <sheetFormatPr defaultColWidth="8.7109375" defaultRowHeight="18.75" x14ac:dyDescent="0.3"/>
  <cols>
    <col min="1" max="1" width="4.85546875" style="4" customWidth="1"/>
    <col min="2" max="2" width="4.85546875" style="3" customWidth="1"/>
    <col min="3" max="3" width="27.5703125" style="3" customWidth="1"/>
    <col min="4" max="6" width="10.42578125" style="3" customWidth="1"/>
    <col min="7" max="7" width="71.28515625" style="3" customWidth="1"/>
    <col min="8" max="9" width="10.42578125" style="3" customWidth="1"/>
    <col min="10" max="16384" width="8.7109375" style="3"/>
  </cols>
  <sheetData>
    <row r="1" spans="1:5" x14ac:dyDescent="0.3">
      <c r="A1" s="1" t="s">
        <v>10</v>
      </c>
      <c r="B1" s="2"/>
    </row>
    <row r="2" spans="1:5" x14ac:dyDescent="0.3">
      <c r="A2" s="1"/>
      <c r="B2" s="3" t="s">
        <v>6</v>
      </c>
    </row>
    <row r="3" spans="1:5" x14ac:dyDescent="0.3">
      <c r="B3" s="3" t="s">
        <v>0</v>
      </c>
      <c r="D3" s="49">
        <v>2.5</v>
      </c>
      <c r="E3" s="3" t="s">
        <v>88</v>
      </c>
    </row>
    <row r="4" spans="1:5" x14ac:dyDescent="0.3">
      <c r="B4" s="3" t="s">
        <v>1</v>
      </c>
      <c r="D4" s="5">
        <v>64</v>
      </c>
      <c r="E4" s="3" t="s">
        <v>7</v>
      </c>
    </row>
    <row r="5" spans="1:5" x14ac:dyDescent="0.3">
      <c r="B5" s="3" t="s">
        <v>11</v>
      </c>
      <c r="D5" s="6">
        <f>D4*2</f>
        <v>128</v>
      </c>
      <c r="E5" s="3" t="s">
        <v>12</v>
      </c>
    </row>
    <row r="6" spans="1:5" x14ac:dyDescent="0.3">
      <c r="B6" s="3" t="s">
        <v>8</v>
      </c>
      <c r="D6" s="5">
        <v>1.25</v>
      </c>
      <c r="E6" s="3" t="s">
        <v>59</v>
      </c>
    </row>
    <row r="7" spans="1:5" x14ac:dyDescent="0.3">
      <c r="B7" s="3" t="s">
        <v>2</v>
      </c>
      <c r="D7" s="50">
        <v>768</v>
      </c>
      <c r="E7" s="3" t="s">
        <v>3</v>
      </c>
    </row>
    <row r="8" spans="1:5" x14ac:dyDescent="0.3">
      <c r="B8" s="3" t="s">
        <v>4</v>
      </c>
      <c r="D8" s="17">
        <f>D7</f>
        <v>768</v>
      </c>
      <c r="E8" s="3" t="s">
        <v>13</v>
      </c>
    </row>
    <row r="10" spans="1:5" x14ac:dyDescent="0.3">
      <c r="B10" s="2" t="s">
        <v>14</v>
      </c>
    </row>
    <row r="11" spans="1:5" x14ac:dyDescent="0.3">
      <c r="C11" s="3" t="s">
        <v>19</v>
      </c>
    </row>
    <row r="12" spans="1:5" x14ac:dyDescent="0.3">
      <c r="C12" s="3" t="s">
        <v>20</v>
      </c>
    </row>
    <row r="13" spans="1:5" x14ac:dyDescent="0.3">
      <c r="C13" s="3" t="s">
        <v>97</v>
      </c>
    </row>
    <row r="14" spans="1:5" x14ac:dyDescent="0.3">
      <c r="C14" s="69" t="s">
        <v>98</v>
      </c>
    </row>
    <row r="16" spans="1:5" x14ac:dyDescent="0.3">
      <c r="A16" s="1" t="s">
        <v>9</v>
      </c>
    </row>
    <row r="17" spans="1:5" x14ac:dyDescent="0.3">
      <c r="A17" s="1"/>
      <c r="B17" s="2" t="s">
        <v>15</v>
      </c>
    </row>
    <row r="18" spans="1:5" x14ac:dyDescent="0.3">
      <c r="C18" s="3" t="s">
        <v>10</v>
      </c>
      <c r="D18" s="6">
        <f>D5</f>
        <v>128</v>
      </c>
      <c r="E18" s="3" t="s">
        <v>12</v>
      </c>
    </row>
    <row r="19" spans="1:5" x14ac:dyDescent="0.3">
      <c r="C19" s="3" t="s">
        <v>16</v>
      </c>
      <c r="D19" s="6">
        <v>12</v>
      </c>
      <c r="E19" s="3" t="s">
        <v>94</v>
      </c>
    </row>
    <row r="20" spans="1:5" x14ac:dyDescent="0.3">
      <c r="C20" s="3" t="s">
        <v>93</v>
      </c>
      <c r="D20" s="52">
        <f>D19/D18</f>
        <v>9.375E-2</v>
      </c>
    </row>
    <row r="21" spans="1:5" x14ac:dyDescent="0.3">
      <c r="C21" s="3" t="s">
        <v>17</v>
      </c>
      <c r="D21" s="6">
        <f>D18-D19</f>
        <v>116</v>
      </c>
      <c r="E21" s="3" t="s">
        <v>58</v>
      </c>
    </row>
    <row r="22" spans="1:5" x14ac:dyDescent="0.3">
      <c r="B22" s="2" t="s">
        <v>18</v>
      </c>
    </row>
    <row r="23" spans="1:5" x14ac:dyDescent="0.3">
      <c r="C23" s="3" t="s">
        <v>10</v>
      </c>
      <c r="D23" s="17">
        <f>D7</f>
        <v>768</v>
      </c>
    </row>
    <row r="24" spans="1:5" x14ac:dyDescent="0.3">
      <c r="C24" s="3" t="s">
        <v>16</v>
      </c>
      <c r="D24" s="17">
        <v>60</v>
      </c>
      <c r="E24" s="3" t="s">
        <v>91</v>
      </c>
    </row>
    <row r="25" spans="1:5" x14ac:dyDescent="0.3">
      <c r="C25" s="3" t="s">
        <v>93</v>
      </c>
      <c r="D25" s="52">
        <f>D24/D23</f>
        <v>7.8125E-2</v>
      </c>
    </row>
    <row r="26" spans="1:5" x14ac:dyDescent="0.3">
      <c r="C26" s="3" t="s">
        <v>17</v>
      </c>
      <c r="D26" s="17">
        <f>D23-D24</f>
        <v>708</v>
      </c>
      <c r="E26" s="3" t="s">
        <v>89</v>
      </c>
    </row>
    <row r="27" spans="1:5" x14ac:dyDescent="0.3">
      <c r="B27" s="2" t="s">
        <v>95</v>
      </c>
      <c r="D27" s="68">
        <f>D26/D21</f>
        <v>6.1034482758620694</v>
      </c>
      <c r="E27" s="3" t="s">
        <v>96</v>
      </c>
    </row>
    <row r="29" spans="1:5" x14ac:dyDescent="0.3">
      <c r="A29" s="1" t="s">
        <v>21</v>
      </c>
    </row>
    <row r="30" spans="1:5" x14ac:dyDescent="0.3">
      <c r="A30" s="1"/>
      <c r="B30" s="2" t="s">
        <v>15</v>
      </c>
      <c r="D30" s="53"/>
    </row>
    <row r="31" spans="1:5" x14ac:dyDescent="0.3">
      <c r="C31" s="3" t="s">
        <v>10</v>
      </c>
      <c r="D31" s="32">
        <f>D3*D4*1.25*D6</f>
        <v>250</v>
      </c>
      <c r="E31" s="3" t="s">
        <v>87</v>
      </c>
    </row>
    <row r="32" spans="1:5" x14ac:dyDescent="0.3">
      <c r="C32" s="3" t="s">
        <v>16</v>
      </c>
      <c r="D32" s="32">
        <f>D3*D19</f>
        <v>30</v>
      </c>
      <c r="E32" s="3" t="s">
        <v>86</v>
      </c>
    </row>
    <row r="33" spans="1:5" x14ac:dyDescent="0.3">
      <c r="C33" s="3" t="s">
        <v>93</v>
      </c>
      <c r="D33" s="52">
        <f>D32/D31</f>
        <v>0.12</v>
      </c>
    </row>
    <row r="34" spans="1:5" x14ac:dyDescent="0.3">
      <c r="C34" s="3" t="s">
        <v>17</v>
      </c>
      <c r="D34" s="32">
        <f>D31-D32</f>
        <v>220</v>
      </c>
      <c r="E34" s="3" t="s">
        <v>90</v>
      </c>
    </row>
    <row r="35" spans="1:5" x14ac:dyDescent="0.3">
      <c r="B35" s="2" t="s">
        <v>18</v>
      </c>
      <c r="D35" s="51"/>
    </row>
    <row r="36" spans="1:5" x14ac:dyDescent="0.3">
      <c r="C36" s="3" t="s">
        <v>10</v>
      </c>
      <c r="D36" s="17">
        <f>D7</f>
        <v>768</v>
      </c>
    </row>
    <row r="37" spans="1:5" x14ac:dyDescent="0.3">
      <c r="C37" s="3" t="s">
        <v>16</v>
      </c>
      <c r="D37" s="17">
        <v>75</v>
      </c>
      <c r="E37" s="3" t="s">
        <v>91</v>
      </c>
    </row>
    <row r="38" spans="1:5" x14ac:dyDescent="0.3">
      <c r="C38" s="3" t="s">
        <v>17</v>
      </c>
      <c r="D38" s="17">
        <f>D36-D37</f>
        <v>693</v>
      </c>
      <c r="E38" s="3" t="s">
        <v>92</v>
      </c>
    </row>
    <row r="39" spans="1:5" x14ac:dyDescent="0.3">
      <c r="C39" s="3" t="s">
        <v>22</v>
      </c>
      <c r="E39" s="7"/>
    </row>
    <row r="40" spans="1:5" x14ac:dyDescent="0.3">
      <c r="E40" s="7"/>
    </row>
    <row r="42" spans="1:5" x14ac:dyDescent="0.3">
      <c r="A42" s="1" t="s">
        <v>23</v>
      </c>
    </row>
    <row r="43" spans="1:5" x14ac:dyDescent="0.3">
      <c r="B43" s="3" t="s">
        <v>24</v>
      </c>
    </row>
    <row r="44" spans="1:5" x14ac:dyDescent="0.3">
      <c r="B44" s="3" t="s">
        <v>25</v>
      </c>
    </row>
    <row r="45" spans="1:5" x14ac:dyDescent="0.3">
      <c r="B45" s="3" t="s">
        <v>26</v>
      </c>
    </row>
    <row r="46" spans="1:5" x14ac:dyDescent="0.3">
      <c r="C46" s="3" t="s">
        <v>27</v>
      </c>
    </row>
    <row r="47" spans="1:5" x14ac:dyDescent="0.3">
      <c r="C47" s="3" t="s">
        <v>50</v>
      </c>
    </row>
    <row r="49" spans="2:6" x14ac:dyDescent="0.3">
      <c r="B49" s="11"/>
      <c r="C49" s="12"/>
      <c r="D49" s="13" t="s">
        <v>28</v>
      </c>
      <c r="E49" s="13" t="s">
        <v>29</v>
      </c>
      <c r="F49" s="14" t="s">
        <v>30</v>
      </c>
    </row>
    <row r="50" spans="2:6" x14ac:dyDescent="0.3">
      <c r="B50" s="8" t="s">
        <v>31</v>
      </c>
      <c r="D50" s="21">
        <v>1</v>
      </c>
      <c r="E50" s="21">
        <v>2</v>
      </c>
      <c r="F50" s="22">
        <v>4</v>
      </c>
    </row>
    <row r="51" spans="2:6" x14ac:dyDescent="0.3">
      <c r="B51" s="8" t="s">
        <v>32</v>
      </c>
      <c r="D51" s="16">
        <f>D21*D50</f>
        <v>116</v>
      </c>
      <c r="E51" s="16">
        <f>D51*E50</f>
        <v>232</v>
      </c>
      <c r="F51" s="15">
        <f>D51*F50</f>
        <v>464</v>
      </c>
    </row>
    <row r="52" spans="2:6" x14ac:dyDescent="0.3">
      <c r="B52" s="8" t="s">
        <v>33</v>
      </c>
      <c r="D52" s="21">
        <v>1</v>
      </c>
      <c r="E52" s="21">
        <v>1.5</v>
      </c>
      <c r="F52" s="22">
        <v>2</v>
      </c>
    </row>
    <row r="53" spans="2:6" x14ac:dyDescent="0.3">
      <c r="B53" s="8" t="s">
        <v>72</v>
      </c>
      <c r="D53" s="17">
        <f>D38*D52</f>
        <v>693</v>
      </c>
      <c r="E53" s="17">
        <f>D53*E52</f>
        <v>1039.5</v>
      </c>
      <c r="F53" s="18">
        <f>D53*F52</f>
        <v>1386</v>
      </c>
    </row>
    <row r="54" spans="2:6" x14ac:dyDescent="0.3">
      <c r="B54" s="9" t="s">
        <v>73</v>
      </c>
      <c r="C54" s="10"/>
      <c r="D54" s="43">
        <f>D38+D8</f>
        <v>1461</v>
      </c>
      <c r="E54" s="43">
        <f>D54</f>
        <v>1461</v>
      </c>
      <c r="F54" s="44">
        <f>E54</f>
        <v>1461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74DB-7CD6-4DE2-A03C-88A8D44BA73B}">
  <dimension ref="A2:I65"/>
  <sheetViews>
    <sheetView topLeftCell="A33" zoomScale="149" workbookViewId="0">
      <selection activeCell="C63" sqref="C63"/>
    </sheetView>
  </sheetViews>
  <sheetFormatPr defaultColWidth="8.85546875" defaultRowHeight="17.45" customHeight="1" x14ac:dyDescent="0.25"/>
  <cols>
    <col min="1" max="1" width="4" style="3" customWidth="1"/>
    <col min="2" max="2" width="31.42578125" style="3" customWidth="1"/>
    <col min="3" max="3" width="11.85546875" style="3" customWidth="1"/>
    <col min="4" max="9" width="12.85546875" style="3" customWidth="1"/>
    <col min="10" max="16384" width="8.85546875" style="3"/>
  </cols>
  <sheetData>
    <row r="2" spans="1:5" ht="17.45" customHeight="1" x14ac:dyDescent="0.3">
      <c r="A2" s="1" t="s">
        <v>34</v>
      </c>
    </row>
    <row r="3" spans="1:5" ht="17.45" customHeight="1" x14ac:dyDescent="0.3">
      <c r="A3" s="1"/>
      <c r="B3" s="3" t="s">
        <v>42</v>
      </c>
    </row>
    <row r="5" spans="1:5" ht="17.45" customHeight="1" x14ac:dyDescent="0.25">
      <c r="B5" s="11"/>
      <c r="C5" s="13" t="s">
        <v>28</v>
      </c>
      <c r="D5" s="13" t="s">
        <v>29</v>
      </c>
      <c r="E5" s="14" t="s">
        <v>30</v>
      </c>
    </row>
    <row r="6" spans="1:5" ht="17.45" customHeight="1" x14ac:dyDescent="0.25">
      <c r="B6" s="8" t="s">
        <v>35</v>
      </c>
      <c r="E6" s="19"/>
    </row>
    <row r="7" spans="1:5" ht="17.45" customHeight="1" x14ac:dyDescent="0.25">
      <c r="B7" s="20" t="s">
        <v>37</v>
      </c>
      <c r="C7" s="16">
        <f>'ESXi portion'!D51</f>
        <v>116</v>
      </c>
      <c r="D7" s="16">
        <f>'ESXi portion'!E51</f>
        <v>232</v>
      </c>
      <c r="E7" s="15">
        <f>'ESXi portion'!F51</f>
        <v>464</v>
      </c>
    </row>
    <row r="8" spans="1:5" ht="17.45" customHeight="1" x14ac:dyDescent="0.25">
      <c r="B8" s="20" t="s">
        <v>38</v>
      </c>
      <c r="C8" s="17">
        <f>'ESXi portion'!D53</f>
        <v>693</v>
      </c>
      <c r="D8" s="17">
        <f>'ESXi portion'!E53</f>
        <v>1039.5</v>
      </c>
      <c r="E8" s="18">
        <f>'ESXi portion'!F54</f>
        <v>1461</v>
      </c>
    </row>
    <row r="9" spans="1:5" ht="17.45" customHeight="1" x14ac:dyDescent="0.25">
      <c r="B9" s="20" t="s">
        <v>61</v>
      </c>
      <c r="C9" s="21">
        <f>C8/C7</f>
        <v>5.9741379310344831</v>
      </c>
      <c r="D9" s="21">
        <f t="shared" ref="D9:E9" si="0">D8/D7</f>
        <v>4.4806034482758621</v>
      </c>
      <c r="E9" s="22">
        <f t="shared" si="0"/>
        <v>3.1487068965517242</v>
      </c>
    </row>
    <row r="10" spans="1:5" ht="17.45" customHeight="1" x14ac:dyDescent="0.25">
      <c r="B10" s="8" t="s">
        <v>36</v>
      </c>
      <c r="E10" s="19"/>
    </row>
    <row r="11" spans="1:5" ht="17.45" customHeight="1" x14ac:dyDescent="0.25">
      <c r="B11" s="20" t="s">
        <v>37</v>
      </c>
      <c r="C11" s="54">
        <f>'ESXi portion'!D34</f>
        <v>220</v>
      </c>
      <c r="D11" s="54"/>
      <c r="E11" s="55"/>
    </row>
    <row r="12" spans="1:5" ht="17.45" customHeight="1" x14ac:dyDescent="0.25">
      <c r="B12" s="20" t="s">
        <v>38</v>
      </c>
      <c r="C12" s="56">
        <f>C8</f>
        <v>693</v>
      </c>
      <c r="D12" s="56"/>
      <c r="E12" s="57"/>
    </row>
    <row r="13" spans="1:5" ht="17.45" customHeight="1" x14ac:dyDescent="0.25">
      <c r="B13" s="23" t="s">
        <v>61</v>
      </c>
      <c r="C13" s="62">
        <f>C12/C11</f>
        <v>3.15</v>
      </c>
      <c r="D13" s="62"/>
      <c r="E13" s="63"/>
    </row>
    <row r="15" spans="1:5" ht="17.45" customHeight="1" x14ac:dyDescent="0.3">
      <c r="A15" s="1" t="s">
        <v>39</v>
      </c>
    </row>
    <row r="16" spans="1:5" ht="17.45" customHeight="1" x14ac:dyDescent="0.25">
      <c r="B16" s="3" t="s">
        <v>40</v>
      </c>
    </row>
    <row r="17" spans="1:5" ht="17.45" customHeight="1" x14ac:dyDescent="0.25">
      <c r="B17" s="3" t="s">
        <v>41</v>
      </c>
    </row>
    <row r="19" spans="1:5" ht="17.45" customHeight="1" x14ac:dyDescent="0.25">
      <c r="B19" s="24" t="s">
        <v>53</v>
      </c>
      <c r="C19" s="13" t="s">
        <v>28</v>
      </c>
      <c r="D19" s="13" t="s">
        <v>29</v>
      </c>
      <c r="E19" s="14" t="s">
        <v>30</v>
      </c>
    </row>
    <row r="20" spans="1:5" ht="17.45" customHeight="1" x14ac:dyDescent="0.25">
      <c r="B20" s="8" t="s">
        <v>54</v>
      </c>
      <c r="C20" s="25">
        <f>D20*2</f>
        <v>16</v>
      </c>
      <c r="D20" s="25">
        <f>E20*2</f>
        <v>8</v>
      </c>
      <c r="E20" s="26">
        <v>4</v>
      </c>
    </row>
    <row r="21" spans="1:5" ht="17.45" customHeight="1" x14ac:dyDescent="0.25">
      <c r="B21" s="9" t="s">
        <v>51</v>
      </c>
      <c r="C21" s="27">
        <f>C20*4</f>
        <v>64</v>
      </c>
      <c r="D21" s="27">
        <f t="shared" ref="D21:E21" si="1">D20*4</f>
        <v>32</v>
      </c>
      <c r="E21" s="28">
        <f t="shared" si="1"/>
        <v>16</v>
      </c>
    </row>
    <row r="22" spans="1:5" ht="17.45" customHeight="1" x14ac:dyDescent="0.25">
      <c r="B22" s="3" t="s">
        <v>78</v>
      </c>
    </row>
    <row r="24" spans="1:5" ht="17.45" customHeight="1" x14ac:dyDescent="0.25">
      <c r="B24" s="24" t="s">
        <v>52</v>
      </c>
      <c r="C24" s="13" t="s">
        <v>28</v>
      </c>
      <c r="D24" s="13" t="s">
        <v>29</v>
      </c>
      <c r="E24" s="14" t="s">
        <v>30</v>
      </c>
    </row>
    <row r="25" spans="1:5" ht="17.45" customHeight="1" x14ac:dyDescent="0.25">
      <c r="B25" s="8" t="s">
        <v>54</v>
      </c>
      <c r="C25" s="45">
        <v>0.8</v>
      </c>
      <c r="D25" s="45">
        <f>C25/2</f>
        <v>0.4</v>
      </c>
      <c r="E25" s="46">
        <f>D25/2</f>
        <v>0.2</v>
      </c>
    </row>
    <row r="26" spans="1:5" ht="17.45" customHeight="1" x14ac:dyDescent="0.25">
      <c r="B26" s="9" t="s">
        <v>51</v>
      </c>
      <c r="C26" s="47">
        <v>1</v>
      </c>
      <c r="D26" s="47">
        <v>0.75</v>
      </c>
      <c r="E26" s="48">
        <v>0.5</v>
      </c>
    </row>
    <row r="27" spans="1:5" ht="17.45" customHeight="1" x14ac:dyDescent="0.25">
      <c r="B27" s="3" t="s">
        <v>63</v>
      </c>
    </row>
    <row r="28" spans="1:5" ht="17.45" customHeight="1" x14ac:dyDescent="0.25">
      <c r="B28" s="3" t="s">
        <v>85</v>
      </c>
    </row>
    <row r="29" spans="1:5" ht="17.45" customHeight="1" x14ac:dyDescent="0.25">
      <c r="B29" s="3" t="s">
        <v>77</v>
      </c>
    </row>
    <row r="31" spans="1:5" ht="17.45" customHeight="1" x14ac:dyDescent="0.3">
      <c r="A31" s="1" t="s">
        <v>46</v>
      </c>
    </row>
    <row r="32" spans="1:5" ht="17.45" customHeight="1" x14ac:dyDescent="0.25">
      <c r="B32" s="3" t="s">
        <v>0</v>
      </c>
      <c r="C32" s="6">
        <f>'ESXi portion'!D3</f>
        <v>2.5</v>
      </c>
      <c r="D32" s="3" t="s">
        <v>5</v>
      </c>
    </row>
    <row r="33" spans="1:9" ht="17.45" customHeight="1" x14ac:dyDescent="0.25">
      <c r="B33" s="3" t="s">
        <v>57</v>
      </c>
    </row>
    <row r="36" spans="1:9" ht="17.45" customHeight="1" x14ac:dyDescent="0.3">
      <c r="A36" s="1" t="s">
        <v>43</v>
      </c>
    </row>
    <row r="37" spans="1:9" ht="17.45" customHeight="1" x14ac:dyDescent="0.25">
      <c r="B37" s="3" t="s">
        <v>62</v>
      </c>
    </row>
    <row r="38" spans="1:9" ht="17.45" customHeight="1" x14ac:dyDescent="0.25">
      <c r="B38" s="61" t="s">
        <v>23</v>
      </c>
      <c r="C38" s="66" t="s">
        <v>44</v>
      </c>
      <c r="D38" s="58" t="s">
        <v>45</v>
      </c>
      <c r="E38" s="59"/>
      <c r="F38" s="59"/>
      <c r="G38" s="60"/>
      <c r="H38" s="59" t="s">
        <v>36</v>
      </c>
      <c r="I38" s="60"/>
    </row>
    <row r="39" spans="1:9" ht="17.45" customHeight="1" x14ac:dyDescent="0.25">
      <c r="B39" s="64"/>
      <c r="C39" s="67"/>
      <c r="D39" s="29" t="s">
        <v>75</v>
      </c>
      <c r="E39" s="30" t="s">
        <v>15</v>
      </c>
      <c r="F39" s="30" t="s">
        <v>76</v>
      </c>
      <c r="G39" s="31" t="s">
        <v>18</v>
      </c>
      <c r="H39" s="30" t="s">
        <v>15</v>
      </c>
      <c r="I39" s="31" t="s">
        <v>18</v>
      </c>
    </row>
    <row r="40" spans="1:9" ht="17.45" customHeight="1" x14ac:dyDescent="0.25">
      <c r="B40" s="8" t="s">
        <v>47</v>
      </c>
      <c r="C40" s="5">
        <v>6</v>
      </c>
      <c r="D40" s="6">
        <v>4</v>
      </c>
      <c r="E40" s="16">
        <f>C40*C$20*D40</f>
        <v>384</v>
      </c>
      <c r="F40" s="6">
        <v>2</v>
      </c>
      <c r="G40" s="17">
        <f>C40*C$21*F40</f>
        <v>768</v>
      </c>
      <c r="H40" s="32">
        <f>C$25*C$32*C40*C$20</f>
        <v>192</v>
      </c>
      <c r="I40" s="18">
        <f>C$21*C$26*C40</f>
        <v>384</v>
      </c>
    </row>
    <row r="41" spans="1:9" ht="17.45" customHeight="1" x14ac:dyDescent="0.25">
      <c r="B41" s="8" t="s">
        <v>48</v>
      </c>
      <c r="C41" s="5">
        <v>3</v>
      </c>
      <c r="D41" s="6">
        <v>2</v>
      </c>
      <c r="E41" s="16">
        <f>C41*D$20*D41</f>
        <v>48</v>
      </c>
      <c r="F41" s="6">
        <v>1.5</v>
      </c>
      <c r="G41" s="17">
        <f>C41*D$21*F41</f>
        <v>144</v>
      </c>
      <c r="H41" s="32">
        <f>C41*D$20*C$32*D$25</f>
        <v>24</v>
      </c>
      <c r="I41" s="18">
        <f>C41*D$26*D$21</f>
        <v>72</v>
      </c>
    </row>
    <row r="42" spans="1:9" ht="17.45" customHeight="1" x14ac:dyDescent="0.25">
      <c r="B42" s="8" t="s">
        <v>49</v>
      </c>
      <c r="C42" s="5">
        <v>2</v>
      </c>
      <c r="D42" s="6">
        <v>1</v>
      </c>
      <c r="E42" s="16">
        <f>C42*E$20</f>
        <v>8</v>
      </c>
      <c r="F42" s="6">
        <v>1</v>
      </c>
      <c r="G42" s="17">
        <f>C42*E$21</f>
        <v>32</v>
      </c>
      <c r="H42" s="32">
        <f>E$20*C42*C$32*E$25</f>
        <v>4</v>
      </c>
      <c r="I42" s="18">
        <f>C42*E$26*E$21</f>
        <v>16</v>
      </c>
    </row>
    <row r="43" spans="1:9" ht="17.45" customHeight="1" x14ac:dyDescent="0.25">
      <c r="B43" s="33" t="s">
        <v>55</v>
      </c>
      <c r="C43" s="34">
        <f>SUM(C40:C42)</f>
        <v>11</v>
      </c>
      <c r="D43" s="34"/>
      <c r="E43" s="35">
        <f>SUM(E40:E42)</f>
        <v>440</v>
      </c>
      <c r="F43" s="35"/>
      <c r="G43" s="36">
        <f t="shared" ref="G43:I43" si="2">SUM(G40:G42)</f>
        <v>944</v>
      </c>
      <c r="H43" s="37">
        <f t="shared" si="2"/>
        <v>220</v>
      </c>
      <c r="I43" s="38">
        <f t="shared" si="2"/>
        <v>472</v>
      </c>
    </row>
    <row r="44" spans="1:9" ht="17.45" customHeight="1" x14ac:dyDescent="0.25">
      <c r="B44" s="39" t="s">
        <v>56</v>
      </c>
      <c r="C44" s="40"/>
      <c r="D44" s="40"/>
      <c r="E44" s="65">
        <f>E43/'ESXi portion'!D$21</f>
        <v>3.7931034482758621</v>
      </c>
      <c r="F44" s="41"/>
      <c r="G44" s="65">
        <f>G43/'ESXi portion'!D$26</f>
        <v>1.3333333333333333</v>
      </c>
      <c r="H44" s="41">
        <f>H43/C$11</f>
        <v>1</v>
      </c>
      <c r="I44" s="42">
        <f>I43/C$12</f>
        <v>0.68109668109668109</v>
      </c>
    </row>
    <row r="46" spans="1:9" ht="17.45" customHeight="1" x14ac:dyDescent="0.3">
      <c r="A46" s="1" t="s">
        <v>74</v>
      </c>
    </row>
    <row r="48" spans="1:9" ht="17.45" customHeight="1" x14ac:dyDescent="0.25">
      <c r="B48" s="61" t="s">
        <v>23</v>
      </c>
      <c r="C48" s="66" t="s">
        <v>44</v>
      </c>
      <c r="D48" s="58" t="s">
        <v>45</v>
      </c>
      <c r="E48" s="59"/>
      <c r="F48" s="59"/>
      <c r="G48" s="60"/>
      <c r="H48" s="59" t="s">
        <v>36</v>
      </c>
      <c r="I48" s="60"/>
    </row>
    <row r="49" spans="1:9" ht="17.45" customHeight="1" x14ac:dyDescent="0.25">
      <c r="B49" s="64"/>
      <c r="C49" s="67"/>
      <c r="D49" s="29" t="s">
        <v>75</v>
      </c>
      <c r="E49" s="30" t="s">
        <v>15</v>
      </c>
      <c r="F49" s="30" t="s">
        <v>76</v>
      </c>
      <c r="G49" s="31" t="s">
        <v>18</v>
      </c>
      <c r="H49" s="30" t="s">
        <v>15</v>
      </c>
      <c r="I49" s="31" t="s">
        <v>18</v>
      </c>
    </row>
    <row r="50" spans="1:9" ht="17.45" customHeight="1" x14ac:dyDescent="0.25">
      <c r="B50" s="8" t="s">
        <v>47</v>
      </c>
      <c r="C50" s="5">
        <v>2</v>
      </c>
      <c r="D50" s="6">
        <v>4</v>
      </c>
      <c r="E50" s="16">
        <f>C50*C$20*D50</f>
        <v>128</v>
      </c>
      <c r="F50" s="6">
        <v>2</v>
      </c>
      <c r="G50" s="17">
        <f>C50*C$21*F50</f>
        <v>256</v>
      </c>
      <c r="H50" s="32">
        <f>C$25*C$32*C50*C$20</f>
        <v>64</v>
      </c>
      <c r="I50" s="18">
        <f>C$21*C$26*C50</f>
        <v>128</v>
      </c>
    </row>
    <row r="51" spans="1:9" ht="17.45" customHeight="1" x14ac:dyDescent="0.25">
      <c r="B51" s="8" t="s">
        <v>48</v>
      </c>
      <c r="C51" s="5">
        <v>18</v>
      </c>
      <c r="D51" s="6">
        <v>2</v>
      </c>
      <c r="E51" s="16">
        <f>C51*D$20*D51</f>
        <v>288</v>
      </c>
      <c r="F51" s="6">
        <v>1.5</v>
      </c>
      <c r="G51" s="17">
        <f>C51*D$21*F51</f>
        <v>864</v>
      </c>
      <c r="H51" s="32">
        <f>C51*D$20*C$32*D$25</f>
        <v>144</v>
      </c>
      <c r="I51" s="18">
        <f>C51*D$26*D$21</f>
        <v>432</v>
      </c>
    </row>
    <row r="52" spans="1:9" ht="17.45" customHeight="1" x14ac:dyDescent="0.25">
      <c r="B52" s="8" t="s">
        <v>49</v>
      </c>
      <c r="C52" s="5">
        <v>6</v>
      </c>
      <c r="D52" s="6">
        <v>1</v>
      </c>
      <c r="E52" s="16">
        <f>C52*E$20</f>
        <v>24</v>
      </c>
      <c r="F52" s="6">
        <v>1</v>
      </c>
      <c r="G52" s="17">
        <f>C52*E$21</f>
        <v>96</v>
      </c>
      <c r="H52" s="32">
        <f>E$20*C52*C$32*E$25</f>
        <v>12</v>
      </c>
      <c r="I52" s="18">
        <f>C52*E$26*E$21</f>
        <v>48</v>
      </c>
    </row>
    <row r="53" spans="1:9" ht="17.45" customHeight="1" x14ac:dyDescent="0.25">
      <c r="B53" s="33" t="s">
        <v>55</v>
      </c>
      <c r="C53" s="34">
        <f>SUM(C50:C52)</f>
        <v>26</v>
      </c>
      <c r="D53" s="34"/>
      <c r="E53" s="35">
        <f>SUM(E50:E52)</f>
        <v>440</v>
      </c>
      <c r="F53" s="35"/>
      <c r="G53" s="36">
        <f t="shared" ref="G53:I53" si="3">SUM(G50:G52)</f>
        <v>1216</v>
      </c>
      <c r="H53" s="37">
        <f t="shared" si="3"/>
        <v>220</v>
      </c>
      <c r="I53" s="38">
        <f t="shared" si="3"/>
        <v>608</v>
      </c>
    </row>
    <row r="54" spans="1:9" ht="17.45" customHeight="1" x14ac:dyDescent="0.25">
      <c r="B54" s="39" t="s">
        <v>56</v>
      </c>
      <c r="C54" s="40"/>
      <c r="D54" s="40"/>
      <c r="E54" s="65">
        <f>E53/'ESXi portion'!D$21</f>
        <v>3.7931034482758621</v>
      </c>
      <c r="F54" s="41"/>
      <c r="G54" s="65">
        <f>G53/'ESXi portion'!D$26</f>
        <v>1.7175141242937852</v>
      </c>
      <c r="H54" s="41">
        <f>H53/C$11</f>
        <v>1</v>
      </c>
      <c r="I54" s="42">
        <f>I53/C$12</f>
        <v>0.87734487734487732</v>
      </c>
    </row>
    <row r="57" spans="1:9" ht="17.45" customHeight="1" x14ac:dyDescent="0.3">
      <c r="A57" s="1" t="s">
        <v>60</v>
      </c>
    </row>
    <row r="58" spans="1:9" ht="17.45" customHeight="1" x14ac:dyDescent="0.25">
      <c r="B58" s="3" t="s">
        <v>62</v>
      </c>
    </row>
    <row r="59" spans="1:9" ht="17.45" customHeight="1" x14ac:dyDescent="0.25">
      <c r="B59" s="66" t="s">
        <v>23</v>
      </c>
      <c r="C59" s="66" t="s">
        <v>44</v>
      </c>
      <c r="D59" s="58" t="s">
        <v>45</v>
      </c>
      <c r="E59" s="59"/>
      <c r="F59" s="59"/>
      <c r="G59" s="60"/>
      <c r="H59" s="58" t="s">
        <v>36</v>
      </c>
      <c r="I59" s="60"/>
    </row>
    <row r="60" spans="1:9" ht="17.45" customHeight="1" x14ac:dyDescent="0.25">
      <c r="B60" s="67"/>
      <c r="C60" s="67"/>
      <c r="D60" s="29" t="s">
        <v>75</v>
      </c>
      <c r="E60" s="30" t="s">
        <v>15</v>
      </c>
      <c r="F60" s="30" t="s">
        <v>71</v>
      </c>
      <c r="G60" s="31" t="s">
        <v>18</v>
      </c>
      <c r="H60" s="29" t="s">
        <v>15</v>
      </c>
      <c r="I60" s="31" t="s">
        <v>18</v>
      </c>
    </row>
    <row r="61" spans="1:9" ht="17.45" customHeight="1" x14ac:dyDescent="0.25">
      <c r="B61" s="8" t="s">
        <v>47</v>
      </c>
      <c r="C61" s="5">
        <v>1</v>
      </c>
      <c r="D61" s="6">
        <f>D50</f>
        <v>4</v>
      </c>
      <c r="E61" s="16">
        <f>C61*C$20*D61</f>
        <v>64</v>
      </c>
      <c r="F61" s="6">
        <f>F50</f>
        <v>2</v>
      </c>
      <c r="G61" s="17">
        <f>F61*C$21*C61</f>
        <v>128</v>
      </c>
      <c r="H61" s="32">
        <f>C$25*C$32*C61*C$20</f>
        <v>32</v>
      </c>
      <c r="I61" s="18">
        <f>C$21*C$26*C61</f>
        <v>64</v>
      </c>
    </row>
    <row r="62" spans="1:9" ht="17.45" customHeight="1" x14ac:dyDescent="0.25">
      <c r="B62" s="8" t="s">
        <v>48</v>
      </c>
      <c r="C62" s="5">
        <v>13</v>
      </c>
      <c r="D62" s="6">
        <f>D51</f>
        <v>2</v>
      </c>
      <c r="E62" s="16">
        <f>C62*D$20*D62</f>
        <v>208</v>
      </c>
      <c r="F62" s="6">
        <f>F51</f>
        <v>1.5</v>
      </c>
      <c r="G62" s="17">
        <f>C62*D$21*F62</f>
        <v>624</v>
      </c>
      <c r="H62" s="32">
        <f>C62*D$20*C$32*D$25</f>
        <v>104</v>
      </c>
      <c r="I62" s="18">
        <f>C62*D$26*D$21</f>
        <v>312</v>
      </c>
    </row>
    <row r="63" spans="1:9" ht="17.45" customHeight="1" x14ac:dyDescent="0.25">
      <c r="B63" s="8" t="s">
        <v>49</v>
      </c>
      <c r="C63" s="5">
        <v>40</v>
      </c>
      <c r="D63" s="6">
        <f>D52</f>
        <v>1</v>
      </c>
      <c r="E63" s="16">
        <f>C63*E$20</f>
        <v>160</v>
      </c>
      <c r="F63" s="6">
        <f>F52</f>
        <v>1</v>
      </c>
      <c r="G63" s="17">
        <f>C63*E$21</f>
        <v>640</v>
      </c>
      <c r="H63" s="32">
        <f>E$20*C63*C$32*E$25</f>
        <v>80</v>
      </c>
      <c r="I63" s="18">
        <f>C63*E$26*E$21</f>
        <v>320</v>
      </c>
    </row>
    <row r="64" spans="1:9" ht="17.45" customHeight="1" x14ac:dyDescent="0.25">
      <c r="B64" s="33" t="s">
        <v>55</v>
      </c>
      <c r="C64" s="34">
        <f>SUM(C61:C63)</f>
        <v>54</v>
      </c>
      <c r="D64" s="34">
        <f>SUM(D61:D63)</f>
        <v>7</v>
      </c>
      <c r="E64" s="35">
        <f>SUM(E61:E63)</f>
        <v>432</v>
      </c>
      <c r="F64" s="35"/>
      <c r="G64" s="36">
        <f t="shared" ref="G64" si="4">SUM(G61:G63)</f>
        <v>1392</v>
      </c>
      <c r="H64" s="37">
        <f t="shared" ref="H64" si="5">SUM(H61:H63)</f>
        <v>216</v>
      </c>
      <c r="I64" s="38">
        <f t="shared" ref="I64" si="6">SUM(I61:I63)</f>
        <v>696</v>
      </c>
    </row>
    <row r="65" spans="2:9" ht="17.45" customHeight="1" x14ac:dyDescent="0.25">
      <c r="B65" s="39" t="s">
        <v>56</v>
      </c>
      <c r="C65" s="40"/>
      <c r="D65" s="40"/>
      <c r="E65" s="65">
        <f>E64/'ESXi portion'!D$21</f>
        <v>3.7241379310344827</v>
      </c>
      <c r="F65" s="41"/>
      <c r="G65" s="65">
        <f>G64/'ESXi portion'!D$26</f>
        <v>1.9661016949152543</v>
      </c>
      <c r="H65" s="41">
        <f>H64/C$11</f>
        <v>0.98181818181818181</v>
      </c>
      <c r="I65" s="42">
        <f>I64/C$12</f>
        <v>1.0043290043290043</v>
      </c>
    </row>
  </sheetData>
  <mergeCells count="15">
    <mergeCell ref="B59:B60"/>
    <mergeCell ref="H59:I59"/>
    <mergeCell ref="C13:E13"/>
    <mergeCell ref="B48:B49"/>
    <mergeCell ref="C48:C49"/>
    <mergeCell ref="H48:I48"/>
    <mergeCell ref="B38:B39"/>
    <mergeCell ref="C38:C39"/>
    <mergeCell ref="D38:G38"/>
    <mergeCell ref="H38:I38"/>
    <mergeCell ref="C11:E11"/>
    <mergeCell ref="C12:E12"/>
    <mergeCell ref="C59:C60"/>
    <mergeCell ref="D48:G48"/>
    <mergeCell ref="D59:G59"/>
  </mergeCells>
  <conditionalFormatting sqref="F44 H44:I44">
    <cfRule type="cellIs" dxfId="15" priority="9" operator="lessThan">
      <formula>1</formula>
    </cfRule>
    <cfRule type="cellIs" dxfId="14" priority="10" operator="greaterThan">
      <formula>1</formula>
    </cfRule>
    <cfRule type="cellIs" dxfId="13" priority="11" operator="greaterThan">
      <formula>100</formula>
    </cfRule>
    <cfRule type="cellIs" dxfId="12" priority="12" operator="greaterThan">
      <formula>100</formula>
    </cfRule>
  </conditionalFormatting>
  <conditionalFormatting sqref="H54:I54 H65:I65">
    <cfRule type="cellIs" dxfId="11" priority="35" operator="lessThan">
      <formula>1</formula>
    </cfRule>
    <cfRule type="cellIs" dxfId="10" priority="36" operator="greaterThan">
      <formula>1</formula>
    </cfRule>
    <cfRule type="cellIs" dxfId="9" priority="38" operator="greaterThan">
      <formula>100</formula>
    </cfRule>
    <cfRule type="cellIs" dxfId="8" priority="39" operator="greaterThan">
      <formula>100</formula>
    </cfRule>
  </conditionalFormatting>
  <conditionalFormatting sqref="F54">
    <cfRule type="cellIs" dxfId="7" priority="5" operator="lessThan">
      <formula>1</formula>
    </cfRule>
    <cfRule type="cellIs" dxfId="6" priority="6" operator="greaterThan">
      <formula>1</formula>
    </cfRule>
    <cfRule type="cellIs" dxfId="5" priority="7" operator="greaterThan">
      <formula>100</formula>
    </cfRule>
    <cfRule type="cellIs" dxfId="4" priority="8" operator="greaterThan">
      <formula>100</formula>
    </cfRule>
  </conditionalFormatting>
  <conditionalFormatting sqref="F65">
    <cfRule type="cellIs" dxfId="3" priority="1" operator="lessThan">
      <formula>1</formula>
    </cfRule>
    <cfRule type="cellIs" dxfId="2" priority="2" operator="greaterThan">
      <formula>1</formula>
    </cfRule>
    <cfRule type="cellIs" dxfId="1" priority="3" operator="greaterThan">
      <formula>100</formula>
    </cfRule>
    <cfRule type="cellIs" dxfId="0" priority="4" operator="greaterThan">
      <formula>100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ESXi portion</vt:lpstr>
      <vt:lpstr>VM portion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Iwan Rahabok</dc:creator>
  <cp:lastModifiedBy>Iwan Rahabok</cp:lastModifiedBy>
  <dcterms:created xsi:type="dcterms:W3CDTF">2025-05-02T12:34:05Z</dcterms:created>
  <dcterms:modified xsi:type="dcterms:W3CDTF">2025-06-17T05:52:44Z</dcterms:modified>
</cp:coreProperties>
</file>